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资金安排表" sheetId="5" r:id="rId1"/>
    <sheet name="资金到位情况" sheetId="6" state="hidden" r:id="rId2"/>
    <sheet name="Sheet1" sheetId="7" r:id="rId3"/>
  </sheets>
  <definedNames>
    <definedName name="_xlnm._FilterDatabase" localSheetId="0" hidden="1">资金安排表!$A$1:$K$42</definedName>
    <definedName name="_xlnm.Print_Area" localSheetId="0">资金安排表!$A$1:$K$42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ICBC</author>
  </authors>
  <commentList>
    <comment ref="B27" authorId="0">
      <text>
        <r>
          <rPr>
            <b/>
            <sz val="9"/>
            <rFont val="宋体"/>
            <charset val="134"/>
          </rPr>
          <t>ICBC:</t>
        </r>
        <r>
          <rPr>
            <sz val="9"/>
            <rFont val="宋体"/>
            <charset val="134"/>
          </rPr>
          <t xml:space="preserve">
春季、秋季
中职、高职</t>
        </r>
      </text>
    </comment>
    <comment ref="B28" authorId="0">
      <text>
        <r>
          <rPr>
            <b/>
            <sz val="9"/>
            <rFont val="宋体"/>
            <charset val="134"/>
          </rPr>
          <t>ICBC:</t>
        </r>
        <r>
          <rPr>
            <sz val="9"/>
            <rFont val="宋体"/>
            <charset val="134"/>
          </rPr>
          <t xml:space="preserve">
春季、秋季</t>
        </r>
      </text>
    </comment>
  </commentList>
</comments>
</file>

<file path=xl/sharedStrings.xml><?xml version="1.0" encoding="utf-8"?>
<sst xmlns="http://schemas.openxmlformats.org/spreadsheetml/2006/main" count="396" uniqueCount="181">
  <si>
    <t>临空经济区2024年度衔接资金安排一览表（调整）</t>
  </si>
  <si>
    <t>项目类别</t>
  </si>
  <si>
    <t>项目名称</t>
  </si>
  <si>
    <t>计划额度（万元）</t>
  </si>
  <si>
    <t>已支出</t>
  </si>
  <si>
    <t>支出进度</t>
  </si>
  <si>
    <t>责任
单位</t>
  </si>
  <si>
    <t>备注</t>
  </si>
  <si>
    <t>小计</t>
  </si>
  <si>
    <t>中</t>
  </si>
  <si>
    <t>省</t>
  </si>
  <si>
    <t>市</t>
  </si>
  <si>
    <t>区</t>
  </si>
  <si>
    <t>总计</t>
  </si>
  <si>
    <t>一.建设项目</t>
  </si>
  <si>
    <t>赵寨村茶文化产业中心（一期）</t>
  </si>
  <si>
    <t>沙窝乡</t>
  </si>
  <si>
    <t>熊孩子露营农场</t>
  </si>
  <si>
    <t>牌楼村11组当家塘整治</t>
  </si>
  <si>
    <t xml:space="preserve">杨叶村人居环境微治理 </t>
  </si>
  <si>
    <t>杨叶镇</t>
  </si>
  <si>
    <t>白沙村休闲夜市</t>
  </si>
  <si>
    <t>池湖社区乡村建设行动提升工程项目</t>
  </si>
  <si>
    <t>新庙镇</t>
  </si>
  <si>
    <t>水月村农文旅融合实践园一一水月田园童话谷项目</t>
  </si>
  <si>
    <t>平石村江豚湾改造项目</t>
  </si>
  <si>
    <t>新增项目</t>
  </si>
  <si>
    <t>百洪村油菜种植示范基地</t>
  </si>
  <si>
    <t>燕矶镇</t>
  </si>
  <si>
    <t>保团村红树林养殖基地</t>
  </si>
  <si>
    <t>百洪村16组庆明塘湾当家塘改造</t>
  </si>
  <si>
    <t>二.农林水产帮扶</t>
  </si>
  <si>
    <t>农林水产种养殖奖补</t>
  </si>
  <si>
    <t>社会事务局</t>
  </si>
  <si>
    <t>三.健康帮扶</t>
  </si>
  <si>
    <t>1.为建档立卡脱贫人口（含监测帮扶对象户）每年提供一次健康体检</t>
  </si>
  <si>
    <t>2.优先为建档立卡脱贫人口（含监测帮扶对象）提供家庭医生签约服务</t>
  </si>
  <si>
    <t>四.文化帮扶</t>
  </si>
  <si>
    <t>1.看护省级、市级、区级文物看护费项目</t>
  </si>
  <si>
    <t>2.贫困对象学习非遗传承技艺项目</t>
  </si>
  <si>
    <t>3.“贫困村文体活动中心”、旅游公厕贫困户看护保洁服务奖补项目</t>
  </si>
  <si>
    <t>五.教育帮扶</t>
  </si>
  <si>
    <t>1.2024雨露计划项目（春秋）</t>
  </si>
  <si>
    <t>2.2024年学生资助项目（春秋）</t>
  </si>
  <si>
    <t>六.金融扶贫</t>
  </si>
  <si>
    <t>2024年小额信贷贴息资金</t>
  </si>
  <si>
    <t>财政金融局</t>
  </si>
  <si>
    <t>2024年新型农业主体经营贷款贴息</t>
  </si>
  <si>
    <t>社会事务局
财政金融局</t>
  </si>
  <si>
    <t>七.就业帮扶</t>
  </si>
  <si>
    <t>2.一次性外出务工交通补贴</t>
  </si>
  <si>
    <t>组织人事局</t>
  </si>
  <si>
    <t>3.2024年村湾生态文明公益性岗位</t>
  </si>
  <si>
    <t>八.兜底保障帮扶</t>
  </si>
  <si>
    <t>1.建档立卡脱贫人口（含监测对象）养老保险项目</t>
  </si>
  <si>
    <t>2.建档立卡脱贫人口（含监测对象）医疗保险项目</t>
  </si>
  <si>
    <t>3.建档立卡脱贫人口（含监测对象）医疗救助</t>
  </si>
  <si>
    <t>4.社会保障（低保、特困）</t>
  </si>
  <si>
    <t>九.其他帮扶</t>
  </si>
  <si>
    <t>1.动态监测及产业帮扶项目</t>
  </si>
  <si>
    <t>2.“三留守”人员关爱项目</t>
  </si>
  <si>
    <t>社会事务局
行政审批局</t>
  </si>
  <si>
    <t>2024年衔接资金拨付进度表</t>
  </si>
  <si>
    <t>单位：万元</t>
  </si>
  <si>
    <t>级次</t>
  </si>
  <si>
    <t>指标额度</t>
  </si>
  <si>
    <t>已支出金额</t>
  </si>
  <si>
    <t>结余</t>
  </si>
  <si>
    <t>中央</t>
  </si>
  <si>
    <t>鄂州财农发[2023]551号40万已拨付；鄂州财农发[2024]172号10万元已拨付。</t>
  </si>
  <si>
    <t>省级</t>
  </si>
  <si>
    <t>鄂州财农发[2024]155号208万元已拨付9.28万元；鄂州财社发[2024]105号民政社会救助专项425万已拨付。</t>
  </si>
  <si>
    <t>市级</t>
  </si>
  <si>
    <t>鄂州财农发[2024]183号350万元，已支出74.43万元。</t>
  </si>
  <si>
    <t>区级</t>
  </si>
  <si>
    <t>合计</t>
  </si>
  <si>
    <t>临空经济区2024年度衔接资金项目完成情况表</t>
  </si>
  <si>
    <t>序号</t>
  </si>
  <si>
    <t>项目类型</t>
  </si>
  <si>
    <t>二级项目类型</t>
  </si>
  <si>
    <t>项目子
类型</t>
  </si>
  <si>
    <t>项目建设地点</t>
  </si>
  <si>
    <t>项目建设内容及补助标准</t>
  </si>
  <si>
    <t>资金安排
（万元）</t>
  </si>
  <si>
    <t>项目主管单位</t>
  </si>
  <si>
    <t>项目是否纳入年度实施计划</t>
  </si>
  <si>
    <t>项目实施
进展情况</t>
  </si>
  <si>
    <t>乡镇</t>
  </si>
  <si>
    <t>村</t>
  </si>
  <si>
    <t>产业发展</t>
  </si>
  <si>
    <t>新型农村集体经济发展项目</t>
  </si>
  <si>
    <t>赵寨村</t>
  </si>
  <si>
    <t>观云林果茶园配套项目，在赵寨村观云林果茶园旁配套新建茶文化产业中心，建设制茶车间。</t>
  </si>
  <si>
    <t>是</t>
  </si>
  <si>
    <t>已完成</t>
  </si>
  <si>
    <t>在赵寨村4组新建露营基地及农家乐500平方米，亲子垂钓300平方米，游乐园和公厕等。</t>
  </si>
  <si>
    <t>乡村建设行动</t>
  </si>
  <si>
    <t>农村基础设施</t>
  </si>
  <si>
    <t>其它</t>
  </si>
  <si>
    <t>牌楼村</t>
  </si>
  <si>
    <t>牌楼村11组当家塘建设。主要建设内容包括居民生活用水及灌溉等。</t>
  </si>
  <si>
    <t xml:space="preserve">
 乡村建设行动</t>
  </si>
  <si>
    <t xml:space="preserve">
人居环境整治</t>
  </si>
  <si>
    <t xml:space="preserve">
农村污水治理</t>
  </si>
  <si>
    <t>杨叶村</t>
  </si>
  <si>
    <t>整治水体1100平方米，新建生态护坡260米、截（排）污管道160米、护栏16米、循环步道120米，拆除废弃建筑物210平方米，同时进行场地平整、绿化等配套生态工程建设。</t>
  </si>
  <si>
    <t>杨叶镇乡村振兴办</t>
  </si>
  <si>
    <t>白沙村</t>
  </si>
  <si>
    <t>新建休闲驿站1个（含简易公厕、售卖亭、休闲厅）、夜市运营设施420平方米、小型微动力游乐园500平方米及设施。</t>
  </si>
  <si>
    <t xml:space="preserve">
农村基础设施（含产业配套基础设施）
</t>
  </si>
  <si>
    <t xml:space="preserve">
农村供水保障设施建设
</t>
  </si>
  <si>
    <t>池湖村</t>
  </si>
  <si>
    <t>改造社区自来水管网，社区东西方向直线距离约400米，南北方向约700米。预算包含人工费、机械费、材料费等约98万元；整治村级人居环境约42万。</t>
  </si>
  <si>
    <t>生产项目</t>
  </si>
  <si>
    <t>休闲农业与乡村旅游</t>
  </si>
  <si>
    <t>水月村</t>
  </si>
  <si>
    <r>
      <rPr>
        <sz val="14"/>
        <color theme="1"/>
        <rFont val="宋体"/>
        <charset val="134"/>
      </rPr>
      <t>以田园童话场景沉浸式体验为主题，在保持田园生产、生态、生活的基础上，通过农文旅融合运营的方式，打造“水月田园童话谷”新IP，以盘活乡村资源、引流文化旅游、促进三产融合、带动农民致富、助力乡村振兴。</t>
    </r>
    <r>
      <rPr>
        <b/>
        <sz val="14"/>
        <color theme="1"/>
        <rFont val="宋体"/>
        <charset val="134"/>
      </rPr>
      <t>规划结构：一环四园</t>
    </r>
    <r>
      <rPr>
        <sz val="14"/>
        <color theme="1"/>
        <rFont val="宋体"/>
        <charset val="134"/>
      </rPr>
      <t>一环:田园主栈道(机耕)四园1.童话王国；2.乡土田园；3.农夫庄园；4.智慧乐园</t>
    </r>
  </si>
  <si>
    <t>农旅融合</t>
  </si>
  <si>
    <t>平石村</t>
  </si>
  <si>
    <t>依托现有高位精养鱼池、大棚草莓（蔬菜）和油菜种植基地，对原杨叶自来水厂厂房改造为江豚观测、研学馆，将征迁后闲置房屋改造为民宿和农家乐，对东江寺、宋墓群、平石矶进行景观微改造。</t>
  </si>
  <si>
    <t>种植业基地</t>
  </si>
  <si>
    <t>百洪村</t>
  </si>
  <si>
    <t>灌溉、泄洪沟渠的清理、维修，修建机耕路、机耕桥</t>
  </si>
  <si>
    <t>保团村</t>
  </si>
  <si>
    <t>利用村级现有山林，发展养殖业，该项目共占地面积20亩，养殖土鸡及鹅，新建400平方鸡棚，50平方饲料房、50平方冷藏蛋房及60平方生活区，另开挖1亩水塘用于养鹅及养鸡用水。</t>
  </si>
  <si>
    <t>其他</t>
  </si>
  <si>
    <t>16组当家塘周围护栏、花坛、水沟清理及周边环境整治</t>
  </si>
  <si>
    <t>全区</t>
  </si>
  <si>
    <t>农业种植、水产养殖</t>
  </si>
  <si>
    <t>新型农业主体经营贷款贴息</t>
  </si>
  <si>
    <t>金融保险配套项目</t>
  </si>
  <si>
    <t>新型经营主体贷款贴息</t>
  </si>
  <si>
    <t>为建档立卡脱贫人口（含监测帮扶对象户）每年提供一次健康体检</t>
  </si>
  <si>
    <t>巩固三保障成果</t>
  </si>
  <si>
    <t>健康</t>
  </si>
  <si>
    <t>接受医疗救助</t>
  </si>
  <si>
    <t>为全区建档立卡脱贫人口(含监测帮扶对象户)每年提供一次健康体检，90元/人</t>
  </si>
  <si>
    <t>优先为建档立卡脱贫人口（含监测帮扶对象）提供家庭医生签约服务</t>
  </si>
  <si>
    <t>为全区所有脱贫人口提供家庭医生签约服务，
20元/人</t>
  </si>
  <si>
    <t>看护省级、市级、区级文物看护费项目</t>
  </si>
  <si>
    <t>就业项目</t>
  </si>
  <si>
    <t>务工补助</t>
  </si>
  <si>
    <t>劳务补助</t>
  </si>
  <si>
    <t>省级、市级、区级文物看护</t>
  </si>
  <si>
    <t>贫困对象学习非遗传承技艺项目</t>
  </si>
  <si>
    <t>脱贫人口（监测对象）学习非遗传承技艺</t>
  </si>
  <si>
    <t>“贫困村文体活动中心”、旅游公厕贫困户看护保洁服务奖补项目</t>
  </si>
  <si>
    <t>“贫困村文体活动中心”、旅游公厕贫困户看护保洁服务</t>
  </si>
  <si>
    <t>2024雨露计划项目（春秋）</t>
  </si>
  <si>
    <t>教育</t>
  </si>
  <si>
    <t>享受“雨露计划”职业教育补助</t>
  </si>
  <si>
    <t>为脱贫家庭子女（含监测帮扶对象家庭）接受中高等职业教育（含普通中专、职业高中、技工学校、普通大专、高职院校、技师学院）且取得正式全日制学籍的在校生享受“雨露计划”补贴，2500元/学期/人。</t>
  </si>
  <si>
    <t>2024年学生资助项目（春秋）</t>
  </si>
  <si>
    <t>其它教育类项目</t>
  </si>
  <si>
    <t>对全区脱贫户（监测对象）家庭接受学前教育、义务教育的家庭经济困难学生进行资助。</t>
  </si>
  <si>
    <t>小额信贷贴息</t>
  </si>
  <si>
    <t>为脱贫人口（边缘易致贫户）5万元以下小额贷款，财政予以贴息。</t>
  </si>
  <si>
    <t>一次性外出务工交通补贴</t>
  </si>
  <si>
    <t>交通费补助</t>
  </si>
  <si>
    <t>省外：500元/人；省内县外：300元/人。2021-2025年衔接期内只能享受一次。</t>
  </si>
  <si>
    <t>2024年村湾生态文明公益性岗位</t>
  </si>
  <si>
    <t>公益性岗位</t>
  </si>
  <si>
    <t>生态文明公益性岗位，1080元/月</t>
  </si>
  <si>
    <t>建档立卡脱贫人口（含监测对象）养老保险项目</t>
  </si>
  <si>
    <t>综合保障</t>
  </si>
  <si>
    <t>参加城乡居民基本养老保险</t>
  </si>
  <si>
    <t>养老保险，100元/人</t>
  </si>
  <si>
    <t>建档立卡脱贫人口（含监测对象）医疗保险项目</t>
  </si>
  <si>
    <t>参加城乡居民基本医疗保险</t>
  </si>
  <si>
    <t>脱贫稳定户60元/人
监测户190元/人</t>
  </si>
  <si>
    <t>建档立卡脱贫人口（含监测对象）补充医疗保障资金</t>
  </si>
  <si>
    <t>补充医疗保障，医疗救助320元/人</t>
  </si>
  <si>
    <t>动态监测及产业帮扶项目</t>
  </si>
  <si>
    <t>防贫保险</t>
  </si>
  <si>
    <t>为全区农村低保对象、特困人员、监测户、脱贫户、五保户等低收入人群；全区已建成的村级扶贫（衔接）资金产业基地，提供政策保障。</t>
  </si>
  <si>
    <t>“三留守”人员关爱项目</t>
  </si>
  <si>
    <t>接受留守关爱服务</t>
  </si>
  <si>
    <t>为全区脱贫人口（监测对象）留守老人、留守妇女、留守儿童提供关爱服务</t>
  </si>
  <si>
    <t>社会保障
（低保、特困）</t>
  </si>
  <si>
    <t>享受农村居民最低生活保障</t>
  </si>
  <si>
    <t>对脱贫人口(含监测对象户)中的农村特困供养对象(基本生活费741元/月、全自理照料护理费399元/月)、特困重度残疾人(护理补贴100元/月、纳入低保对象生活补贴70元/月)孤儿(1500元/月)给予基本生活保障；对城市低保给予640元/月生活保障、对农村低保给予570元/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</si>
</sst>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7"/>
      <color rgb="FF000000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36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仿宋"/>
      <charset val="134"/>
    </font>
    <font>
      <b/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sz val="18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0"/>
      <name val="宋体"/>
      <charset val="134"/>
      <scheme val="minor"/>
    </font>
    <font>
      <sz val="11"/>
      <name val="仿宋_GB2312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justify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justify" vertical="center" wrapText="1"/>
    </xf>
    <xf numFmtId="10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0" fillId="2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10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view="pageBreakPreview" zoomScaleNormal="100" workbookViewId="0">
      <pane xSplit="1" ySplit="4" topLeftCell="B32" activePane="bottomRight" state="frozen"/>
      <selection/>
      <selection pane="topRight"/>
      <selection pane="bottomLeft"/>
      <selection pane="bottomRight" activeCell="C37" sqref="C37:C38"/>
    </sheetView>
  </sheetViews>
  <sheetFormatPr defaultColWidth="9" defaultRowHeight="13.5"/>
  <cols>
    <col min="1" max="1" width="14.25" style="42" customWidth="1"/>
    <col min="2" max="2" width="46.5" style="39" customWidth="1"/>
    <col min="3" max="3" width="12.375" style="39" customWidth="1"/>
    <col min="4" max="4" width="9.375" style="39" customWidth="1"/>
    <col min="5" max="5" width="10.125" style="39" customWidth="1"/>
    <col min="6" max="6" width="9.375" style="39" customWidth="1"/>
    <col min="7" max="7" width="13.875" style="39" customWidth="1"/>
    <col min="8" max="8" width="13.5083333333333" style="39" customWidth="1"/>
    <col min="9" max="9" width="12.875" style="39" customWidth="1"/>
    <col min="10" max="10" width="11.875" style="43" customWidth="1"/>
    <col min="11" max="11" width="13.25" style="39" customWidth="1"/>
    <col min="12" max="12" width="11.5" style="39"/>
    <col min="13" max="16384" width="9" style="39"/>
  </cols>
  <sheetData>
    <row r="1" s="39" customFormat="1" ht="38" customHeight="1" spans="1:10">
      <c r="A1" s="44" t="s">
        <v>0</v>
      </c>
      <c r="B1" s="45"/>
      <c r="C1" s="46"/>
      <c r="D1" s="46"/>
      <c r="E1" s="46"/>
      <c r="F1" s="46"/>
      <c r="G1" s="46"/>
      <c r="H1" s="46"/>
      <c r="I1" s="46"/>
      <c r="J1" s="45"/>
    </row>
    <row r="2" s="39" customFormat="1" ht="33" customHeight="1" spans="1:11">
      <c r="A2" s="47" t="s">
        <v>1</v>
      </c>
      <c r="B2" s="48" t="s">
        <v>2</v>
      </c>
      <c r="C2" s="49" t="s">
        <v>3</v>
      </c>
      <c r="D2" s="47"/>
      <c r="E2" s="47"/>
      <c r="F2" s="47"/>
      <c r="G2" s="47"/>
      <c r="H2" s="50" t="s">
        <v>4</v>
      </c>
      <c r="I2" s="76" t="s">
        <v>5</v>
      </c>
      <c r="J2" s="49" t="s">
        <v>6</v>
      </c>
      <c r="K2" s="77" t="s">
        <v>7</v>
      </c>
    </row>
    <row r="3" s="39" customFormat="1" ht="30" customHeight="1" spans="1:11">
      <c r="A3" s="47"/>
      <c r="B3" s="48"/>
      <c r="C3" s="49" t="s">
        <v>8</v>
      </c>
      <c r="D3" s="47" t="s">
        <v>9</v>
      </c>
      <c r="E3" s="47" t="s">
        <v>10</v>
      </c>
      <c r="F3" s="47" t="s">
        <v>11</v>
      </c>
      <c r="G3" s="47" t="s">
        <v>12</v>
      </c>
      <c r="H3" s="51"/>
      <c r="I3" s="78"/>
      <c r="J3" s="49"/>
      <c r="K3" s="77"/>
    </row>
    <row r="4" s="39" customFormat="1" ht="34" customHeight="1" spans="1:11">
      <c r="A4" s="47"/>
      <c r="B4" s="48" t="s">
        <v>13</v>
      </c>
      <c r="C4" s="48">
        <f>D4+E4+F4+G4</f>
        <v>1853</v>
      </c>
      <c r="D4" s="48">
        <v>50</v>
      </c>
      <c r="E4" s="48">
        <v>635</v>
      </c>
      <c r="F4" s="48">
        <v>350</v>
      </c>
      <c r="G4" s="48">
        <f>G5+G17+G19+G22+G26+G29+G32+G35+G40</f>
        <v>818</v>
      </c>
      <c r="H4" s="48">
        <f>H5+H17+H19+H22+H26+H29+H32+H35+H40</f>
        <v>1604.741833</v>
      </c>
      <c r="I4" s="79">
        <f>H4/C4</f>
        <v>0.866023655153805</v>
      </c>
      <c r="J4" s="80"/>
      <c r="K4" s="77"/>
    </row>
    <row r="5" s="40" customFormat="1" ht="29" customHeight="1" spans="1:11">
      <c r="A5" s="52" t="s">
        <v>14</v>
      </c>
      <c r="B5" s="53" t="s">
        <v>8</v>
      </c>
      <c r="C5" s="54">
        <f t="shared" ref="C5:H5" si="0">C6+C7+C8+C9+C10+C11+C12+C13+C14+C15+C16</f>
        <v>848</v>
      </c>
      <c r="D5" s="54">
        <f t="shared" si="0"/>
        <v>50</v>
      </c>
      <c r="E5" s="54">
        <f t="shared" si="0"/>
        <v>208</v>
      </c>
      <c r="F5" s="54">
        <f t="shared" si="0"/>
        <v>350</v>
      </c>
      <c r="G5" s="54">
        <f t="shared" si="0"/>
        <v>240</v>
      </c>
      <c r="H5" s="55">
        <f t="shared" si="0"/>
        <v>615.220212</v>
      </c>
      <c r="I5" s="79">
        <f>H5/C5</f>
        <v>0.725495533018868</v>
      </c>
      <c r="J5" s="57"/>
      <c r="K5" s="81"/>
    </row>
    <row r="6" s="41" customFormat="1" ht="29" customHeight="1" spans="1:11">
      <c r="A6" s="56"/>
      <c r="B6" s="57" t="s">
        <v>15</v>
      </c>
      <c r="C6" s="58">
        <f t="shared" ref="C6:C22" si="1">D6+E6+F6+G6</f>
        <v>120</v>
      </c>
      <c r="D6" s="58"/>
      <c r="E6" s="58"/>
      <c r="F6" s="58">
        <v>120</v>
      </c>
      <c r="G6" s="58"/>
      <c r="H6" s="58">
        <v>80</v>
      </c>
      <c r="I6" s="79">
        <f t="shared" ref="I6:I16" si="2">H6/C6</f>
        <v>0.666666666666667</v>
      </c>
      <c r="J6" s="54" t="s">
        <v>16</v>
      </c>
      <c r="K6" s="82"/>
    </row>
    <row r="7" s="41" customFormat="1" ht="29" customHeight="1" spans="1:11">
      <c r="A7" s="56"/>
      <c r="B7" s="57" t="s">
        <v>17</v>
      </c>
      <c r="C7" s="58">
        <f t="shared" si="1"/>
        <v>175</v>
      </c>
      <c r="D7" s="58"/>
      <c r="E7" s="58"/>
      <c r="F7" s="58">
        <v>112</v>
      </c>
      <c r="G7" s="58">
        <v>63</v>
      </c>
      <c r="H7" s="58">
        <v>110</v>
      </c>
      <c r="I7" s="79">
        <f t="shared" si="2"/>
        <v>0.628571428571429</v>
      </c>
      <c r="J7" s="54" t="s">
        <v>16</v>
      </c>
      <c r="K7" s="82"/>
    </row>
    <row r="8" s="41" customFormat="1" ht="29" customHeight="1" spans="1:11">
      <c r="A8" s="56"/>
      <c r="B8" s="57" t="s">
        <v>18</v>
      </c>
      <c r="C8" s="58">
        <f t="shared" si="1"/>
        <v>20</v>
      </c>
      <c r="D8" s="58"/>
      <c r="E8" s="58"/>
      <c r="F8" s="58">
        <v>18</v>
      </c>
      <c r="G8" s="58">
        <v>2</v>
      </c>
      <c r="H8" s="58">
        <v>15</v>
      </c>
      <c r="I8" s="79">
        <f t="shared" si="2"/>
        <v>0.75</v>
      </c>
      <c r="J8" s="54" t="s">
        <v>16</v>
      </c>
      <c r="K8" s="82"/>
    </row>
    <row r="9" s="41" customFormat="1" ht="29" customHeight="1" spans="1:11">
      <c r="A9" s="56"/>
      <c r="B9" s="57" t="s">
        <v>19</v>
      </c>
      <c r="C9" s="58">
        <f t="shared" si="1"/>
        <v>18</v>
      </c>
      <c r="D9" s="58"/>
      <c r="E9" s="58"/>
      <c r="F9" s="58"/>
      <c r="G9" s="58">
        <v>18</v>
      </c>
      <c r="H9" s="58">
        <v>18</v>
      </c>
      <c r="I9" s="79">
        <f t="shared" si="2"/>
        <v>1</v>
      </c>
      <c r="J9" s="54" t="s">
        <v>20</v>
      </c>
      <c r="K9" s="82"/>
    </row>
    <row r="10" s="41" customFormat="1" ht="29" customHeight="1" spans="1:11">
      <c r="A10" s="56"/>
      <c r="B10" s="57" t="s">
        <v>21</v>
      </c>
      <c r="C10" s="58">
        <f t="shared" si="1"/>
        <v>70</v>
      </c>
      <c r="D10" s="58"/>
      <c r="E10" s="58"/>
      <c r="F10" s="58">
        <v>70</v>
      </c>
      <c r="G10" s="58"/>
      <c r="H10" s="58">
        <f>22+37.434388</f>
        <v>59.434388</v>
      </c>
      <c r="I10" s="79">
        <f t="shared" si="2"/>
        <v>0.849062685714286</v>
      </c>
      <c r="J10" s="54" t="s">
        <v>20</v>
      </c>
      <c r="K10" s="82"/>
    </row>
    <row r="11" s="41" customFormat="1" ht="29" customHeight="1" spans="1:11">
      <c r="A11" s="56"/>
      <c r="B11" s="57" t="s">
        <v>22</v>
      </c>
      <c r="C11" s="58">
        <f t="shared" si="1"/>
        <v>100</v>
      </c>
      <c r="D11" s="58"/>
      <c r="E11" s="58"/>
      <c r="F11" s="58"/>
      <c r="G11" s="58">
        <v>100</v>
      </c>
      <c r="H11" s="58">
        <v>97.09</v>
      </c>
      <c r="I11" s="79">
        <f t="shared" si="2"/>
        <v>0.9709</v>
      </c>
      <c r="J11" s="54" t="s">
        <v>23</v>
      </c>
      <c r="K11" s="82"/>
    </row>
    <row r="12" s="41" customFormat="1" ht="29" customHeight="1" spans="1:11">
      <c r="A12" s="56"/>
      <c r="B12" s="57" t="s">
        <v>24</v>
      </c>
      <c r="C12" s="58">
        <f t="shared" si="1"/>
        <v>155</v>
      </c>
      <c r="D12" s="58">
        <v>50</v>
      </c>
      <c r="E12" s="58">
        <v>68</v>
      </c>
      <c r="F12" s="58"/>
      <c r="G12" s="58">
        <v>37</v>
      </c>
      <c r="H12" s="58">
        <f>59.282135+79.042846</f>
        <v>138.324981</v>
      </c>
      <c r="I12" s="79">
        <f t="shared" si="2"/>
        <v>0.892419232258065</v>
      </c>
      <c r="J12" s="54" t="s">
        <v>23</v>
      </c>
      <c r="K12" s="82"/>
    </row>
    <row r="13" s="41" customFormat="1" ht="29" customHeight="1" spans="1:11">
      <c r="A13" s="59"/>
      <c r="B13" s="57" t="s">
        <v>25</v>
      </c>
      <c r="C13" s="58">
        <f t="shared" si="1"/>
        <v>60</v>
      </c>
      <c r="D13" s="58"/>
      <c r="E13" s="58">
        <v>50</v>
      </c>
      <c r="F13" s="58"/>
      <c r="G13" s="58">
        <v>10</v>
      </c>
      <c r="H13" s="58">
        <v>21.948069</v>
      </c>
      <c r="I13" s="83">
        <f t="shared" si="2"/>
        <v>0.36580115</v>
      </c>
      <c r="J13" s="60" t="s">
        <v>20</v>
      </c>
      <c r="K13" s="82" t="s">
        <v>26</v>
      </c>
    </row>
    <row r="14" s="41" customFormat="1" ht="29" customHeight="1" spans="1:11">
      <c r="A14" s="59"/>
      <c r="B14" s="57" t="s">
        <v>27</v>
      </c>
      <c r="C14" s="58">
        <f t="shared" si="1"/>
        <v>40</v>
      </c>
      <c r="D14" s="58"/>
      <c r="E14" s="58">
        <v>40</v>
      </c>
      <c r="F14" s="58"/>
      <c r="G14" s="58"/>
      <c r="H14" s="58">
        <v>32</v>
      </c>
      <c r="I14" s="83">
        <f t="shared" si="2"/>
        <v>0.8</v>
      </c>
      <c r="J14" s="60" t="s">
        <v>28</v>
      </c>
      <c r="K14" s="82" t="s">
        <v>26</v>
      </c>
    </row>
    <row r="15" s="41" customFormat="1" ht="29" customHeight="1" spans="1:11">
      <c r="A15" s="59"/>
      <c r="B15" s="57" t="s">
        <v>29</v>
      </c>
      <c r="C15" s="58">
        <f t="shared" si="1"/>
        <v>60</v>
      </c>
      <c r="D15" s="60"/>
      <c r="E15" s="58">
        <v>50</v>
      </c>
      <c r="F15" s="58"/>
      <c r="G15" s="58">
        <v>10</v>
      </c>
      <c r="H15" s="58">
        <v>20</v>
      </c>
      <c r="I15" s="83">
        <f t="shared" si="2"/>
        <v>0.333333333333333</v>
      </c>
      <c r="J15" s="60" t="s">
        <v>16</v>
      </c>
      <c r="K15" s="82" t="s">
        <v>26</v>
      </c>
    </row>
    <row r="16" s="41" customFormat="1" ht="29" customHeight="1" spans="1:11">
      <c r="A16" s="59"/>
      <c r="B16" s="57" t="s">
        <v>30</v>
      </c>
      <c r="C16" s="58">
        <f t="shared" si="1"/>
        <v>30</v>
      </c>
      <c r="D16" s="60"/>
      <c r="E16" s="60"/>
      <c r="F16" s="60">
        <v>30</v>
      </c>
      <c r="G16" s="60"/>
      <c r="H16" s="60">
        <f>8.78354+14.639234</f>
        <v>23.422774</v>
      </c>
      <c r="I16" s="83">
        <f t="shared" si="2"/>
        <v>0.780759133333333</v>
      </c>
      <c r="J16" s="60" t="s">
        <v>28</v>
      </c>
      <c r="K16" s="82" t="s">
        <v>26</v>
      </c>
    </row>
    <row r="17" s="41" customFormat="1" ht="29" customHeight="1" spans="1:11">
      <c r="A17" s="61" t="s">
        <v>31</v>
      </c>
      <c r="B17" s="53" t="s">
        <v>8</v>
      </c>
      <c r="C17" s="58">
        <f t="shared" si="1"/>
        <v>54.719479</v>
      </c>
      <c r="D17" s="60"/>
      <c r="E17" s="60"/>
      <c r="F17" s="60"/>
      <c r="G17" s="60">
        <v>54.719479</v>
      </c>
      <c r="H17" s="60">
        <f>H18</f>
        <v>41.2546</v>
      </c>
      <c r="I17" s="83">
        <f t="shared" ref="I17:I43" si="3">H17/C17</f>
        <v>0.753928961933282</v>
      </c>
      <c r="J17" s="60"/>
      <c r="K17" s="84"/>
    </row>
    <row r="18" s="41" customFormat="1" ht="29" customHeight="1" spans="1:11">
      <c r="A18" s="62"/>
      <c r="B18" s="63" t="s">
        <v>32</v>
      </c>
      <c r="C18" s="58">
        <f t="shared" si="1"/>
        <v>54.719479</v>
      </c>
      <c r="D18" s="60"/>
      <c r="E18" s="64"/>
      <c r="F18" s="64"/>
      <c r="G18" s="65">
        <v>54.719479</v>
      </c>
      <c r="H18" s="65">
        <v>41.2546</v>
      </c>
      <c r="I18" s="83">
        <f t="shared" si="3"/>
        <v>0.753928961933282</v>
      </c>
      <c r="J18" s="54" t="s">
        <v>33</v>
      </c>
      <c r="K18" s="84"/>
    </row>
    <row r="19" s="41" customFormat="1" ht="29" customHeight="1" spans="1:11">
      <c r="A19" s="66" t="s">
        <v>34</v>
      </c>
      <c r="B19" s="53" t="s">
        <v>8</v>
      </c>
      <c r="C19" s="58">
        <f t="shared" si="1"/>
        <v>39.3458</v>
      </c>
      <c r="D19" s="60"/>
      <c r="E19" s="60"/>
      <c r="F19" s="60"/>
      <c r="G19" s="60">
        <f>G20+G21</f>
        <v>39.3458</v>
      </c>
      <c r="H19" s="60">
        <f>H20+H21</f>
        <v>39.3458</v>
      </c>
      <c r="I19" s="83">
        <f t="shared" si="3"/>
        <v>1</v>
      </c>
      <c r="J19" s="60"/>
      <c r="K19" s="84"/>
    </row>
    <row r="20" s="41" customFormat="1" ht="38" customHeight="1" spans="1:11">
      <c r="A20" s="67"/>
      <c r="B20" s="63" t="s">
        <v>35</v>
      </c>
      <c r="C20" s="58">
        <f t="shared" si="1"/>
        <v>28.7118</v>
      </c>
      <c r="D20" s="64"/>
      <c r="E20" s="64"/>
      <c r="F20" s="65"/>
      <c r="G20" s="68">
        <v>28.7118</v>
      </c>
      <c r="H20" s="68">
        <v>28.7118</v>
      </c>
      <c r="I20" s="83">
        <f t="shared" si="3"/>
        <v>1</v>
      </c>
      <c r="J20" s="54" t="s">
        <v>33</v>
      </c>
      <c r="K20" s="84"/>
    </row>
    <row r="21" s="41" customFormat="1" ht="42" customHeight="1" spans="1:11">
      <c r="A21" s="69"/>
      <c r="B21" s="63" t="s">
        <v>36</v>
      </c>
      <c r="C21" s="58">
        <f t="shared" si="1"/>
        <v>10.634</v>
      </c>
      <c r="D21" s="64"/>
      <c r="E21" s="64"/>
      <c r="F21" s="65"/>
      <c r="G21" s="68">
        <v>10.634</v>
      </c>
      <c r="H21" s="68">
        <v>10.634</v>
      </c>
      <c r="I21" s="79">
        <f t="shared" si="3"/>
        <v>1</v>
      </c>
      <c r="J21" s="54" t="s">
        <v>33</v>
      </c>
      <c r="K21" s="84"/>
    </row>
    <row r="22" s="41" customFormat="1" ht="29" customHeight="1" spans="1:11">
      <c r="A22" s="66" t="s">
        <v>37</v>
      </c>
      <c r="B22" s="53" t="s">
        <v>8</v>
      </c>
      <c r="C22" s="58">
        <f t="shared" si="1"/>
        <v>32.64</v>
      </c>
      <c r="D22" s="60">
        <f>D23+D24+D25</f>
        <v>0</v>
      </c>
      <c r="E22" s="60">
        <f>E23+E24+E25</f>
        <v>0</v>
      </c>
      <c r="F22" s="60">
        <f>F23+F24+F25</f>
        <v>0</v>
      </c>
      <c r="G22" s="60">
        <f>G23+G24+G25</f>
        <v>32.64</v>
      </c>
      <c r="H22" s="60">
        <f>H23+H24+H25</f>
        <v>32.64</v>
      </c>
      <c r="I22" s="79">
        <f t="shared" si="3"/>
        <v>1</v>
      </c>
      <c r="J22" s="54"/>
      <c r="K22" s="84"/>
    </row>
    <row r="23" s="41" customFormat="1" ht="29" customHeight="1" spans="1:11">
      <c r="A23" s="67"/>
      <c r="B23" s="63" t="s">
        <v>38</v>
      </c>
      <c r="C23" s="58">
        <v>18.48</v>
      </c>
      <c r="D23" s="64"/>
      <c r="E23" s="64"/>
      <c r="F23" s="65"/>
      <c r="G23" s="68">
        <v>18.48</v>
      </c>
      <c r="H23" s="68">
        <f>9.24+4.62+4.62</f>
        <v>18.48</v>
      </c>
      <c r="I23" s="79">
        <f t="shared" si="3"/>
        <v>1</v>
      </c>
      <c r="J23" s="54" t="s">
        <v>33</v>
      </c>
      <c r="K23" s="84"/>
    </row>
    <row r="24" s="41" customFormat="1" ht="29" customHeight="1" spans="1:11">
      <c r="A24" s="67"/>
      <c r="B24" s="63" t="s">
        <v>39</v>
      </c>
      <c r="C24" s="58">
        <v>6.6</v>
      </c>
      <c r="D24" s="64"/>
      <c r="E24" s="64"/>
      <c r="F24" s="65"/>
      <c r="G24" s="68">
        <v>6.6</v>
      </c>
      <c r="H24" s="68">
        <f>3.3+1.65+1.65</f>
        <v>6.6</v>
      </c>
      <c r="I24" s="79">
        <f t="shared" si="3"/>
        <v>1</v>
      </c>
      <c r="J24" s="54" t="s">
        <v>33</v>
      </c>
      <c r="K24" s="84"/>
    </row>
    <row r="25" s="41" customFormat="1" ht="42" customHeight="1" spans="1:11">
      <c r="A25" s="69"/>
      <c r="B25" s="63" t="s">
        <v>40</v>
      </c>
      <c r="C25" s="58">
        <v>7.56</v>
      </c>
      <c r="D25" s="64"/>
      <c r="E25" s="64"/>
      <c r="F25" s="65"/>
      <c r="G25" s="68">
        <v>7.56</v>
      </c>
      <c r="H25" s="68">
        <f>3.6+0.18+1.8+0.09+1.8+0.09</f>
        <v>7.56</v>
      </c>
      <c r="I25" s="79">
        <f t="shared" si="3"/>
        <v>1</v>
      </c>
      <c r="J25" s="54" t="s">
        <v>33</v>
      </c>
      <c r="K25" s="84"/>
    </row>
    <row r="26" s="41" customFormat="1" ht="29" customHeight="1" spans="1:11">
      <c r="A26" s="66" t="s">
        <v>41</v>
      </c>
      <c r="B26" s="53" t="s">
        <v>8</v>
      </c>
      <c r="C26" s="58">
        <f>D26+E26+F26+G26</f>
        <v>125.757</v>
      </c>
      <c r="D26" s="60"/>
      <c r="E26" s="60"/>
      <c r="F26" s="60"/>
      <c r="G26" s="60">
        <f>G27+G28</f>
        <v>125.757</v>
      </c>
      <c r="H26" s="60">
        <f>H27+H28</f>
        <v>125.757</v>
      </c>
      <c r="I26" s="79">
        <f t="shared" si="3"/>
        <v>1</v>
      </c>
      <c r="J26" s="54"/>
      <c r="K26" s="84"/>
    </row>
    <row r="27" s="41" customFormat="1" ht="29" customHeight="1" spans="1:11">
      <c r="A27" s="67"/>
      <c r="B27" s="63" t="s">
        <v>42</v>
      </c>
      <c r="C27" s="58">
        <v>88.5</v>
      </c>
      <c r="D27" s="70"/>
      <c r="E27" s="70"/>
      <c r="F27" s="70"/>
      <c r="G27" s="68">
        <v>88.5</v>
      </c>
      <c r="H27" s="68">
        <v>88.5</v>
      </c>
      <c r="I27" s="79">
        <f t="shared" si="3"/>
        <v>1</v>
      </c>
      <c r="J27" s="54" t="s">
        <v>33</v>
      </c>
      <c r="K27" s="84"/>
    </row>
    <row r="28" s="41" customFormat="1" ht="29" customHeight="1" spans="1:11">
      <c r="A28" s="69"/>
      <c r="B28" s="63" t="s">
        <v>43</v>
      </c>
      <c r="C28" s="68">
        <f>19.5025+17.7545</f>
        <v>37.257</v>
      </c>
      <c r="D28" s="60"/>
      <c r="E28" s="64"/>
      <c r="F28" s="70"/>
      <c r="G28" s="68">
        <v>37.257</v>
      </c>
      <c r="H28" s="68">
        <f>19.5025+17.7545</f>
        <v>37.257</v>
      </c>
      <c r="I28" s="79">
        <f t="shared" si="3"/>
        <v>1</v>
      </c>
      <c r="J28" s="54" t="s">
        <v>33</v>
      </c>
      <c r="K28" s="84"/>
    </row>
    <row r="29" s="41" customFormat="1" ht="29" customHeight="1" spans="1:11">
      <c r="A29" s="66" t="s">
        <v>44</v>
      </c>
      <c r="B29" s="53" t="s">
        <v>8</v>
      </c>
      <c r="C29" s="58">
        <v>5.930721</v>
      </c>
      <c r="D29" s="60"/>
      <c r="E29" s="60">
        <v>2</v>
      </c>
      <c r="F29" s="60"/>
      <c r="G29" s="60">
        <f>G30</f>
        <v>3.930721</v>
      </c>
      <c r="H29" s="60">
        <f>H30</f>
        <v>3.930721</v>
      </c>
      <c r="I29" s="79">
        <f t="shared" si="3"/>
        <v>0.662772873652293</v>
      </c>
      <c r="J29" s="54"/>
      <c r="K29" s="84"/>
    </row>
    <row r="30" s="41" customFormat="1" ht="29" customHeight="1" spans="1:11">
      <c r="A30" s="67"/>
      <c r="B30" s="63" t="s">
        <v>45</v>
      </c>
      <c r="C30" s="68">
        <f>1.810568+1.180594+0.939559</f>
        <v>3.930721</v>
      </c>
      <c r="D30" s="64"/>
      <c r="E30" s="64"/>
      <c r="F30" s="64"/>
      <c r="G30" s="68">
        <f>1.810568+1.180594+0.939559</f>
        <v>3.930721</v>
      </c>
      <c r="H30" s="68">
        <f>1.810568+1.180594+0.939559</f>
        <v>3.930721</v>
      </c>
      <c r="I30" s="79">
        <f t="shared" si="3"/>
        <v>1</v>
      </c>
      <c r="J30" s="54" t="s">
        <v>46</v>
      </c>
      <c r="K30" s="84"/>
    </row>
    <row r="31" s="41" customFormat="1" ht="29" customHeight="1" spans="1:11">
      <c r="A31" s="67"/>
      <c r="B31" s="63" t="s">
        <v>47</v>
      </c>
      <c r="C31" s="58">
        <v>2</v>
      </c>
      <c r="D31" s="64"/>
      <c r="E31" s="64">
        <v>2</v>
      </c>
      <c r="F31" s="64"/>
      <c r="G31" s="68"/>
      <c r="H31" s="68">
        <v>0</v>
      </c>
      <c r="I31" s="79">
        <v>0</v>
      </c>
      <c r="J31" s="85" t="s">
        <v>48</v>
      </c>
      <c r="K31" s="84"/>
    </row>
    <row r="32" s="41" customFormat="1" ht="29" customHeight="1" spans="1:11">
      <c r="A32" s="66" t="s">
        <v>49</v>
      </c>
      <c r="B32" s="53" t="s">
        <v>8</v>
      </c>
      <c r="C32" s="58">
        <v>8.709</v>
      </c>
      <c r="D32" s="60"/>
      <c r="E32" s="60"/>
      <c r="F32" s="60"/>
      <c r="G32" s="60">
        <v>8.709</v>
      </c>
      <c r="H32" s="60">
        <v>8.709</v>
      </c>
      <c r="I32" s="79">
        <f t="shared" ref="I32:I42" si="4">H32/C32</f>
        <v>1</v>
      </c>
      <c r="J32" s="54"/>
      <c r="K32" s="84"/>
    </row>
    <row r="33" s="41" customFormat="1" ht="29" customHeight="1" spans="1:11">
      <c r="A33" s="67"/>
      <c r="B33" s="63" t="s">
        <v>50</v>
      </c>
      <c r="C33" s="68">
        <v>6.9</v>
      </c>
      <c r="D33" s="64"/>
      <c r="E33" s="64"/>
      <c r="F33" s="65"/>
      <c r="G33" s="68">
        <v>6.9</v>
      </c>
      <c r="H33" s="68">
        <v>6.9</v>
      </c>
      <c r="I33" s="79">
        <f t="shared" si="4"/>
        <v>1</v>
      </c>
      <c r="J33" s="54" t="s">
        <v>51</v>
      </c>
      <c r="K33" s="84"/>
    </row>
    <row r="34" s="41" customFormat="1" ht="29" customHeight="1" spans="1:11">
      <c r="A34" s="67"/>
      <c r="B34" s="63" t="s">
        <v>52</v>
      </c>
      <c r="C34" s="68">
        <f>1.593+0.216</f>
        <v>1.809</v>
      </c>
      <c r="D34" s="64"/>
      <c r="E34" s="64"/>
      <c r="F34" s="65"/>
      <c r="G34" s="68">
        <v>1.809</v>
      </c>
      <c r="H34" s="68">
        <f>1.593+0.216</f>
        <v>1.809</v>
      </c>
      <c r="I34" s="79">
        <f t="shared" si="4"/>
        <v>1</v>
      </c>
      <c r="J34" s="54" t="s">
        <v>51</v>
      </c>
      <c r="K34" s="84"/>
    </row>
    <row r="35" s="41" customFormat="1" ht="29" customHeight="1" spans="1:11">
      <c r="A35" s="61" t="s">
        <v>53</v>
      </c>
      <c r="B35" s="53" t="s">
        <v>8</v>
      </c>
      <c r="C35" s="58">
        <f>D35+E35+F35+G35</f>
        <v>607.898</v>
      </c>
      <c r="D35" s="60"/>
      <c r="E35" s="60">
        <f>E36+E37+E38+E39</f>
        <v>425</v>
      </c>
      <c r="F35" s="60"/>
      <c r="G35" s="60">
        <f>G36+G37+G38+G39</f>
        <v>182.898</v>
      </c>
      <c r="H35" s="60">
        <f>H36+H37+H38+H39</f>
        <v>607.898</v>
      </c>
      <c r="I35" s="79">
        <f t="shared" si="4"/>
        <v>1</v>
      </c>
      <c r="J35" s="54"/>
      <c r="K35" s="84"/>
    </row>
    <row r="36" s="41" customFormat="1" ht="29" customHeight="1" spans="1:11">
      <c r="A36" s="59"/>
      <c r="B36" s="63" t="s">
        <v>54</v>
      </c>
      <c r="C36" s="58">
        <v>2.3</v>
      </c>
      <c r="D36" s="64"/>
      <c r="E36" s="64"/>
      <c r="F36" s="60"/>
      <c r="G36" s="68">
        <v>2.3</v>
      </c>
      <c r="H36" s="68">
        <v>2.3</v>
      </c>
      <c r="I36" s="79">
        <f t="shared" si="4"/>
        <v>1</v>
      </c>
      <c r="J36" s="54" t="s">
        <v>51</v>
      </c>
      <c r="K36" s="84"/>
    </row>
    <row r="37" s="41" customFormat="1" ht="29" customHeight="1" spans="1:11">
      <c r="A37" s="59"/>
      <c r="B37" s="63" t="s">
        <v>55</v>
      </c>
      <c r="C37" s="58">
        <v>10.038</v>
      </c>
      <c r="D37" s="64"/>
      <c r="E37" s="64"/>
      <c r="F37" s="60"/>
      <c r="G37" s="68">
        <v>10.038</v>
      </c>
      <c r="H37" s="68">
        <v>10.038</v>
      </c>
      <c r="I37" s="79">
        <f t="shared" si="4"/>
        <v>1</v>
      </c>
      <c r="J37" s="54" t="s">
        <v>51</v>
      </c>
      <c r="K37" s="84"/>
    </row>
    <row r="38" s="41" customFormat="1" ht="29" customHeight="1" spans="1:11">
      <c r="A38" s="59"/>
      <c r="B38" s="63" t="s">
        <v>56</v>
      </c>
      <c r="C38" s="58">
        <f>D38+E38+F38+G38</f>
        <v>170.56</v>
      </c>
      <c r="D38" s="64"/>
      <c r="E38" s="64"/>
      <c r="F38" s="60"/>
      <c r="G38" s="68">
        <v>170.56</v>
      </c>
      <c r="H38" s="68">
        <v>170.56</v>
      </c>
      <c r="I38" s="79">
        <f t="shared" si="4"/>
        <v>1</v>
      </c>
      <c r="J38" s="54" t="s">
        <v>51</v>
      </c>
      <c r="K38" s="84"/>
    </row>
    <row r="39" s="41" customFormat="1" ht="29" customHeight="1" spans="1:11">
      <c r="A39" s="67"/>
      <c r="B39" s="63" t="s">
        <v>57</v>
      </c>
      <c r="C39" s="58">
        <f>D39+E39+F39+G39</f>
        <v>425</v>
      </c>
      <c r="D39" s="60"/>
      <c r="E39" s="60">
        <v>425</v>
      </c>
      <c r="F39" s="60"/>
      <c r="G39" s="60"/>
      <c r="H39" s="60">
        <v>425</v>
      </c>
      <c r="I39" s="79">
        <f t="shared" si="4"/>
        <v>1</v>
      </c>
      <c r="J39" s="85" t="s">
        <v>33</v>
      </c>
      <c r="K39" s="84"/>
    </row>
    <row r="40" s="41" customFormat="1" ht="29" customHeight="1" spans="1:11">
      <c r="A40" s="66" t="s">
        <v>58</v>
      </c>
      <c r="B40" s="53" t="s">
        <v>8</v>
      </c>
      <c r="C40" s="58">
        <f>D40+E40+F40+G40</f>
        <v>130</v>
      </c>
      <c r="D40" s="60"/>
      <c r="E40" s="60"/>
      <c r="F40" s="60"/>
      <c r="G40" s="60">
        <f>SUM(G41:G42)</f>
        <v>130</v>
      </c>
      <c r="H40" s="60">
        <f>SUM(H41:H42)</f>
        <v>129.9865</v>
      </c>
      <c r="I40" s="79">
        <f t="shared" si="4"/>
        <v>0.999896153846154</v>
      </c>
      <c r="J40" s="54"/>
      <c r="K40" s="84"/>
    </row>
    <row r="41" s="39" customFormat="1" ht="29" customHeight="1" spans="1:11">
      <c r="A41" s="71"/>
      <c r="B41" s="72" t="s">
        <v>59</v>
      </c>
      <c r="C41" s="58">
        <f>D41+E41+F41+G41</f>
        <v>100</v>
      </c>
      <c r="D41" s="73"/>
      <c r="E41" s="73"/>
      <c r="F41" s="74"/>
      <c r="G41" s="68">
        <v>100</v>
      </c>
      <c r="H41" s="68">
        <v>100</v>
      </c>
      <c r="I41" s="79">
        <f t="shared" si="4"/>
        <v>1</v>
      </c>
      <c r="J41" s="85" t="s">
        <v>33</v>
      </c>
      <c r="K41" s="86"/>
    </row>
    <row r="42" s="39" customFormat="1" ht="29" customHeight="1" spans="1:11">
      <c r="A42" s="71"/>
      <c r="B42" s="72" t="s">
        <v>60</v>
      </c>
      <c r="C42" s="58">
        <f>D42+E42+F42+G42</f>
        <v>30</v>
      </c>
      <c r="D42" s="75"/>
      <c r="E42" s="73"/>
      <c r="F42" s="74"/>
      <c r="G42" s="58">
        <v>30</v>
      </c>
      <c r="H42" s="58">
        <v>29.9865</v>
      </c>
      <c r="I42" s="79">
        <f t="shared" si="4"/>
        <v>0.99955</v>
      </c>
      <c r="J42" s="85" t="s">
        <v>61</v>
      </c>
      <c r="K42" s="86"/>
    </row>
  </sheetData>
  <autoFilter xmlns:etc="http://www.wps.cn/officeDocument/2017/etCustomData" ref="A1:K42" etc:filterBottomFollowUsedRange="0">
    <extLst/>
  </autoFilter>
  <mergeCells count="17">
    <mergeCell ref="A1:J1"/>
    <mergeCell ref="C2:G2"/>
    <mergeCell ref="A2:A4"/>
    <mergeCell ref="A5:A12"/>
    <mergeCell ref="A17:A18"/>
    <mergeCell ref="A19:A21"/>
    <mergeCell ref="A22:A25"/>
    <mergeCell ref="A26:A28"/>
    <mergeCell ref="A29:A30"/>
    <mergeCell ref="A32:A34"/>
    <mergeCell ref="A35:A38"/>
    <mergeCell ref="A40:A42"/>
    <mergeCell ref="B2:B3"/>
    <mergeCell ref="H2:H3"/>
    <mergeCell ref="I2:I3"/>
    <mergeCell ref="J2:J3"/>
    <mergeCell ref="K2:K4"/>
  </mergeCells>
  <printOptions horizontalCentered="1"/>
  <pageMargins left="0.357638888888889" right="0.357638888888889" top="0.60625" bottom="0.60625" header="0.5" footer="0.5"/>
  <pageSetup paperSize="9" scale="52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9" sqref="F9"/>
    </sheetView>
  </sheetViews>
  <sheetFormatPr defaultColWidth="9" defaultRowHeight="13.5" outlineLevelCol="6"/>
  <cols>
    <col min="2" max="2" width="15.25" customWidth="1"/>
    <col min="3" max="3" width="16.625" customWidth="1"/>
    <col min="4" max="4" width="10.375" customWidth="1"/>
    <col min="5" max="5" width="14.375" customWidth="1"/>
    <col min="6" max="6" width="37.75" customWidth="1"/>
  </cols>
  <sheetData>
    <row r="1" spans="1:6">
      <c r="A1" s="29" t="s">
        <v>62</v>
      </c>
      <c r="B1" s="29"/>
      <c r="C1" s="29"/>
      <c r="D1" s="29"/>
      <c r="E1" s="29"/>
      <c r="F1" s="29"/>
    </row>
    <row r="2" ht="51" customHeight="1" spans="1:6">
      <c r="A2" s="29"/>
      <c r="B2" s="29"/>
      <c r="C2" s="29"/>
      <c r="D2" s="29"/>
      <c r="E2" s="29"/>
      <c r="F2" s="29"/>
    </row>
    <row r="3" ht="29" customHeight="1" spans="5:7">
      <c r="E3" s="30"/>
      <c r="F3" s="30" t="s">
        <v>63</v>
      </c>
      <c r="G3" s="31"/>
    </row>
    <row r="4" ht="47" customHeight="1" spans="1:6">
      <c r="A4" s="32" t="s">
        <v>64</v>
      </c>
      <c r="B4" s="32" t="s">
        <v>65</v>
      </c>
      <c r="C4" s="32" t="s">
        <v>66</v>
      </c>
      <c r="D4" s="32" t="s">
        <v>67</v>
      </c>
      <c r="E4" s="32" t="s">
        <v>5</v>
      </c>
      <c r="F4" s="32" t="s">
        <v>7</v>
      </c>
    </row>
    <row r="5" ht="55" customHeight="1" spans="1:6">
      <c r="A5" s="32" t="s">
        <v>68</v>
      </c>
      <c r="B5" s="33">
        <v>50</v>
      </c>
      <c r="C5" s="33">
        <v>50</v>
      </c>
      <c r="D5" s="33">
        <f t="shared" ref="D5:D9" si="0">B5-C5</f>
        <v>0</v>
      </c>
      <c r="E5" s="34">
        <f t="shared" ref="E5:E9" si="1">C5/B5</f>
        <v>1</v>
      </c>
      <c r="F5" s="35" t="s">
        <v>69</v>
      </c>
    </row>
    <row r="6" ht="57" customHeight="1" spans="1:6">
      <c r="A6" s="32" t="s">
        <v>70</v>
      </c>
      <c r="B6" s="33">
        <f>208+425</f>
        <v>633</v>
      </c>
      <c r="C6" s="33">
        <f>425+9.282135</f>
        <v>434.282135</v>
      </c>
      <c r="D6" s="33">
        <f t="shared" si="0"/>
        <v>198.717865</v>
      </c>
      <c r="E6" s="34">
        <f t="shared" si="1"/>
        <v>0.686069723538705</v>
      </c>
      <c r="F6" s="35" t="s">
        <v>71</v>
      </c>
    </row>
    <row r="7" ht="56" customHeight="1" spans="1:6">
      <c r="A7" s="32" t="s">
        <v>72</v>
      </c>
      <c r="B7" s="33">
        <v>350</v>
      </c>
      <c r="C7" s="33">
        <f>74.434388+8.78354</f>
        <v>83.217928</v>
      </c>
      <c r="D7" s="33">
        <f t="shared" si="0"/>
        <v>266.782072</v>
      </c>
      <c r="E7" s="34">
        <f t="shared" si="1"/>
        <v>0.237765508571429</v>
      </c>
      <c r="F7" s="35" t="s">
        <v>73</v>
      </c>
    </row>
    <row r="8" ht="62" customHeight="1" spans="1:6">
      <c r="A8" s="32" t="s">
        <v>74</v>
      </c>
      <c r="B8" s="33">
        <v>818</v>
      </c>
      <c r="C8" s="33">
        <f>559.758062+8.16</f>
        <v>567.918062</v>
      </c>
      <c r="D8" s="33">
        <f t="shared" si="0"/>
        <v>250.081938</v>
      </c>
      <c r="E8" s="34">
        <f t="shared" si="1"/>
        <v>0.694276359413203</v>
      </c>
      <c r="F8" s="36"/>
    </row>
    <row r="9" ht="45" customHeight="1" spans="1:6">
      <c r="A9" s="32" t="s">
        <v>75</v>
      </c>
      <c r="B9" s="32">
        <f>SUM(B5:B8)</f>
        <v>1851</v>
      </c>
      <c r="C9" s="32">
        <f>SUM(C5:C8)</f>
        <v>1135.418125</v>
      </c>
      <c r="D9" s="32">
        <f t="shared" si="0"/>
        <v>715.581875</v>
      </c>
      <c r="E9" s="37">
        <f t="shared" si="1"/>
        <v>0.613407955159373</v>
      </c>
      <c r="F9" s="38"/>
    </row>
  </sheetData>
  <mergeCells count="1">
    <mergeCell ref="A1:F2"/>
  </mergeCells>
  <pageMargins left="1.81041666666667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zoomScale="70" zoomScaleNormal="70" workbookViewId="0">
      <selection activeCell="A1" sqref="A1:L3"/>
    </sheetView>
  </sheetViews>
  <sheetFormatPr defaultColWidth="10" defaultRowHeight="14.25"/>
  <cols>
    <col min="1" max="1" width="9.63333333333333" style="2" customWidth="1"/>
    <col min="2" max="2" width="22.325" style="2" customWidth="1"/>
    <col min="3" max="3" width="14.4583333333333" style="2" customWidth="1"/>
    <col min="4" max="4" width="11.4" style="2" customWidth="1"/>
    <col min="5" max="5" width="11.7166666666667" style="2" customWidth="1"/>
    <col min="6" max="6" width="11.0666666666667" style="2" customWidth="1"/>
    <col min="7" max="7" width="11.6083333333333" style="2" customWidth="1"/>
    <col min="8" max="8" width="69.85" style="7" customWidth="1"/>
    <col min="9" max="9" width="15.1833333333333" style="7" customWidth="1"/>
    <col min="10" max="10" width="17.5" style="2" customWidth="1"/>
    <col min="11" max="11" width="15.8916666666667" style="2" customWidth="1"/>
    <col min="12" max="12" width="17.1416666666667" style="2" customWidth="1"/>
    <col min="13" max="16384" width="10" style="2"/>
  </cols>
  <sheetData>
    <row r="1" s="1" customFormat="1" ht="36" customHeight="1" spans="1:12">
      <c r="A1" s="8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3.25" spans="1:1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17" customHeight="1" spans="1:1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3" customFormat="1" ht="28" customHeight="1" spans="1:12">
      <c r="A4" s="9" t="s">
        <v>77</v>
      </c>
      <c r="B4" s="9" t="s">
        <v>2</v>
      </c>
      <c r="C4" s="9" t="s">
        <v>78</v>
      </c>
      <c r="D4" s="9" t="s">
        <v>79</v>
      </c>
      <c r="E4" s="9" t="s">
        <v>80</v>
      </c>
      <c r="F4" s="9" t="s">
        <v>81</v>
      </c>
      <c r="G4" s="9"/>
      <c r="H4" s="9" t="s">
        <v>82</v>
      </c>
      <c r="I4" s="23" t="s">
        <v>83</v>
      </c>
      <c r="J4" s="9" t="s">
        <v>84</v>
      </c>
      <c r="K4" s="9" t="s">
        <v>85</v>
      </c>
      <c r="L4" s="9" t="s">
        <v>86</v>
      </c>
    </row>
    <row r="5" s="3" customFormat="1" ht="44" customHeight="1" spans="1:12">
      <c r="A5" s="9"/>
      <c r="B5" s="9"/>
      <c r="C5" s="9"/>
      <c r="D5" s="9"/>
      <c r="E5" s="9"/>
      <c r="F5" s="9" t="s">
        <v>87</v>
      </c>
      <c r="G5" s="9" t="s">
        <v>88</v>
      </c>
      <c r="H5" s="9"/>
      <c r="I5" s="24"/>
      <c r="J5" s="9"/>
      <c r="K5" s="9"/>
      <c r="L5" s="9"/>
    </row>
    <row r="6" s="4" customFormat="1" ht="40" customHeight="1" spans="1:12">
      <c r="A6" s="10">
        <v>1</v>
      </c>
      <c r="B6" s="11" t="s">
        <v>15</v>
      </c>
      <c r="C6" s="12" t="s">
        <v>89</v>
      </c>
      <c r="D6" s="12" t="s">
        <v>90</v>
      </c>
      <c r="E6" s="12" t="s">
        <v>90</v>
      </c>
      <c r="F6" s="12" t="s">
        <v>16</v>
      </c>
      <c r="G6" s="13" t="s">
        <v>91</v>
      </c>
      <c r="H6" s="14" t="s">
        <v>92</v>
      </c>
      <c r="I6" s="16">
        <v>120</v>
      </c>
      <c r="J6" s="25" t="s">
        <v>91</v>
      </c>
      <c r="K6" s="16" t="s">
        <v>93</v>
      </c>
      <c r="L6" s="26" t="s">
        <v>94</v>
      </c>
    </row>
    <row r="7" s="4" customFormat="1" ht="40" customHeight="1" spans="1:12">
      <c r="A7" s="10">
        <v>2</v>
      </c>
      <c r="B7" s="15" t="s">
        <v>17</v>
      </c>
      <c r="C7" s="15" t="s">
        <v>89</v>
      </c>
      <c r="D7" s="15" t="s">
        <v>90</v>
      </c>
      <c r="E7" s="15" t="s">
        <v>90</v>
      </c>
      <c r="F7" s="15" t="s">
        <v>16</v>
      </c>
      <c r="G7" s="15" t="s">
        <v>91</v>
      </c>
      <c r="H7" s="15" t="s">
        <v>95</v>
      </c>
      <c r="I7" s="16">
        <v>175</v>
      </c>
      <c r="J7" s="15" t="s">
        <v>91</v>
      </c>
      <c r="K7" s="15" t="s">
        <v>93</v>
      </c>
      <c r="L7" s="26" t="s">
        <v>94</v>
      </c>
    </row>
    <row r="8" s="4" customFormat="1" ht="40" customHeight="1" spans="1:12">
      <c r="A8" s="10">
        <v>3</v>
      </c>
      <c r="B8" s="16" t="s">
        <v>18</v>
      </c>
      <c r="C8" s="16" t="s">
        <v>96</v>
      </c>
      <c r="D8" s="16" t="s">
        <v>97</v>
      </c>
      <c r="E8" s="16" t="s">
        <v>98</v>
      </c>
      <c r="F8" s="16" t="s">
        <v>16</v>
      </c>
      <c r="G8" s="16" t="s">
        <v>99</v>
      </c>
      <c r="H8" s="16" t="s">
        <v>100</v>
      </c>
      <c r="I8" s="16">
        <v>20</v>
      </c>
      <c r="J8" s="27" t="s">
        <v>99</v>
      </c>
      <c r="K8" s="27" t="s">
        <v>93</v>
      </c>
      <c r="L8" s="26" t="s">
        <v>94</v>
      </c>
    </row>
    <row r="9" s="4" customFormat="1" ht="40" customHeight="1" spans="1:12">
      <c r="A9" s="10">
        <v>4</v>
      </c>
      <c r="B9" s="16" t="s">
        <v>19</v>
      </c>
      <c r="C9" s="16" t="s">
        <v>101</v>
      </c>
      <c r="D9" s="16" t="s">
        <v>102</v>
      </c>
      <c r="E9" s="16" t="s">
        <v>103</v>
      </c>
      <c r="F9" s="16" t="s">
        <v>20</v>
      </c>
      <c r="G9" s="16" t="s">
        <v>104</v>
      </c>
      <c r="H9" s="16" t="s">
        <v>105</v>
      </c>
      <c r="I9" s="16">
        <v>18</v>
      </c>
      <c r="J9" s="16" t="s">
        <v>106</v>
      </c>
      <c r="K9" s="16" t="s">
        <v>93</v>
      </c>
      <c r="L9" s="26" t="s">
        <v>94</v>
      </c>
    </row>
    <row r="10" s="4" customFormat="1" ht="40" customHeight="1" spans="1:12">
      <c r="A10" s="10">
        <v>5</v>
      </c>
      <c r="B10" s="17" t="s">
        <v>21</v>
      </c>
      <c r="C10" s="16" t="s">
        <v>89</v>
      </c>
      <c r="D10" s="16" t="s">
        <v>90</v>
      </c>
      <c r="E10" s="16" t="s">
        <v>90</v>
      </c>
      <c r="F10" s="16" t="s">
        <v>20</v>
      </c>
      <c r="G10" s="16" t="s">
        <v>107</v>
      </c>
      <c r="H10" s="16" t="s">
        <v>108</v>
      </c>
      <c r="I10" s="16">
        <v>70</v>
      </c>
      <c r="J10" s="16" t="s">
        <v>106</v>
      </c>
      <c r="K10" s="16" t="s">
        <v>93</v>
      </c>
      <c r="L10" s="26" t="s">
        <v>94</v>
      </c>
    </row>
    <row r="11" s="5" customFormat="1" ht="40" customHeight="1" spans="1:12">
      <c r="A11" s="10">
        <v>6</v>
      </c>
      <c r="B11" s="18" t="s">
        <v>22</v>
      </c>
      <c r="C11" s="18" t="s">
        <v>96</v>
      </c>
      <c r="D11" s="18" t="s">
        <v>109</v>
      </c>
      <c r="E11" s="18" t="s">
        <v>110</v>
      </c>
      <c r="F11" s="18" t="s">
        <v>23</v>
      </c>
      <c r="G11" s="18" t="s">
        <v>111</v>
      </c>
      <c r="H11" s="18" t="s">
        <v>112</v>
      </c>
      <c r="I11" s="16">
        <v>100</v>
      </c>
      <c r="J11" s="18" t="s">
        <v>111</v>
      </c>
      <c r="K11" s="18" t="s">
        <v>93</v>
      </c>
      <c r="L11" s="26" t="s">
        <v>94</v>
      </c>
    </row>
    <row r="12" s="6" customFormat="1" ht="40" customHeight="1" spans="1:12">
      <c r="A12" s="10">
        <v>7</v>
      </c>
      <c r="B12" s="18" t="s">
        <v>24</v>
      </c>
      <c r="C12" s="18" t="s">
        <v>113</v>
      </c>
      <c r="D12" s="18" t="s">
        <v>113</v>
      </c>
      <c r="E12" s="18" t="s">
        <v>114</v>
      </c>
      <c r="F12" s="18" t="s">
        <v>23</v>
      </c>
      <c r="G12" s="18" t="s">
        <v>115</v>
      </c>
      <c r="H12" s="18" t="s">
        <v>116</v>
      </c>
      <c r="I12" s="16">
        <v>155</v>
      </c>
      <c r="J12" s="18" t="s">
        <v>115</v>
      </c>
      <c r="K12" s="18" t="s">
        <v>93</v>
      </c>
      <c r="L12" s="26" t="s">
        <v>94</v>
      </c>
    </row>
    <row r="13" s="4" customFormat="1" ht="40" customHeight="1" spans="1:12">
      <c r="A13" s="10">
        <v>8</v>
      </c>
      <c r="B13" s="17" t="s">
        <v>25</v>
      </c>
      <c r="C13" s="18" t="s">
        <v>89</v>
      </c>
      <c r="D13" s="16" t="s">
        <v>113</v>
      </c>
      <c r="E13" s="16" t="s">
        <v>117</v>
      </c>
      <c r="F13" s="16" t="s">
        <v>20</v>
      </c>
      <c r="G13" s="16" t="s">
        <v>118</v>
      </c>
      <c r="H13" s="16" t="s">
        <v>119</v>
      </c>
      <c r="I13" s="16">
        <v>60</v>
      </c>
      <c r="J13" s="16" t="s">
        <v>106</v>
      </c>
      <c r="K13" s="16" t="s">
        <v>93</v>
      </c>
      <c r="L13" s="26" t="s">
        <v>94</v>
      </c>
    </row>
    <row r="14" s="4" customFormat="1" ht="40" customHeight="1" spans="1:12">
      <c r="A14" s="10">
        <v>9</v>
      </c>
      <c r="B14" s="17" t="s">
        <v>27</v>
      </c>
      <c r="C14" s="18" t="s">
        <v>89</v>
      </c>
      <c r="D14" s="16" t="s">
        <v>113</v>
      </c>
      <c r="E14" s="16" t="s">
        <v>120</v>
      </c>
      <c r="F14" s="16" t="s">
        <v>28</v>
      </c>
      <c r="G14" s="16" t="s">
        <v>121</v>
      </c>
      <c r="H14" s="16" t="s">
        <v>122</v>
      </c>
      <c r="I14" s="16">
        <v>40</v>
      </c>
      <c r="J14" s="16" t="s">
        <v>28</v>
      </c>
      <c r="K14" s="16" t="s">
        <v>93</v>
      </c>
      <c r="L14" s="26" t="s">
        <v>94</v>
      </c>
    </row>
    <row r="15" s="4" customFormat="1" ht="40" customHeight="1" spans="1:12">
      <c r="A15" s="10">
        <v>10</v>
      </c>
      <c r="B15" s="17" t="s">
        <v>29</v>
      </c>
      <c r="C15" s="16" t="s">
        <v>89</v>
      </c>
      <c r="D15" s="16" t="s">
        <v>90</v>
      </c>
      <c r="E15" s="16" t="s">
        <v>90</v>
      </c>
      <c r="F15" s="16" t="s">
        <v>16</v>
      </c>
      <c r="G15" s="16" t="s">
        <v>123</v>
      </c>
      <c r="H15" s="16" t="s">
        <v>124</v>
      </c>
      <c r="I15" s="16">
        <v>60</v>
      </c>
      <c r="J15" s="16" t="s">
        <v>123</v>
      </c>
      <c r="K15" s="16" t="s">
        <v>93</v>
      </c>
      <c r="L15" s="26" t="s">
        <v>94</v>
      </c>
    </row>
    <row r="16" s="4" customFormat="1" ht="40" customHeight="1" spans="1:12">
      <c r="A16" s="10">
        <v>11</v>
      </c>
      <c r="B16" s="17" t="s">
        <v>30</v>
      </c>
      <c r="C16" s="16" t="s">
        <v>96</v>
      </c>
      <c r="D16" s="16" t="s">
        <v>97</v>
      </c>
      <c r="E16" s="16" t="s">
        <v>125</v>
      </c>
      <c r="F16" s="16" t="s">
        <v>28</v>
      </c>
      <c r="G16" s="16" t="s">
        <v>121</v>
      </c>
      <c r="H16" s="16" t="s">
        <v>126</v>
      </c>
      <c r="I16" s="16">
        <v>30</v>
      </c>
      <c r="J16" s="16" t="s">
        <v>28</v>
      </c>
      <c r="K16" s="16" t="s">
        <v>93</v>
      </c>
      <c r="L16" s="26" t="s">
        <v>94</v>
      </c>
    </row>
    <row r="17" s="2" customFormat="1" ht="40" customHeight="1" spans="1:12">
      <c r="A17" s="10">
        <v>12</v>
      </c>
      <c r="B17" s="17" t="s">
        <v>32</v>
      </c>
      <c r="C17" s="16" t="s">
        <v>89</v>
      </c>
      <c r="D17" s="16" t="s">
        <v>113</v>
      </c>
      <c r="E17" s="16" t="s">
        <v>120</v>
      </c>
      <c r="F17" s="16" t="s">
        <v>127</v>
      </c>
      <c r="G17" s="16"/>
      <c r="H17" s="16" t="s">
        <v>128</v>
      </c>
      <c r="I17" s="16">
        <v>54.719479</v>
      </c>
      <c r="J17" s="16" t="s">
        <v>33</v>
      </c>
      <c r="K17" s="16" t="s">
        <v>93</v>
      </c>
      <c r="L17" s="26" t="s">
        <v>94</v>
      </c>
    </row>
    <row r="18" s="2" customFormat="1" ht="40" customHeight="1" spans="1:12">
      <c r="A18" s="10">
        <v>13</v>
      </c>
      <c r="B18" s="17" t="s">
        <v>129</v>
      </c>
      <c r="C18" s="16" t="s">
        <v>89</v>
      </c>
      <c r="D18" s="16" t="s">
        <v>130</v>
      </c>
      <c r="E18" s="16" t="s">
        <v>131</v>
      </c>
      <c r="F18" s="16" t="s">
        <v>127</v>
      </c>
      <c r="G18" s="16"/>
      <c r="H18" s="16" t="s">
        <v>131</v>
      </c>
      <c r="I18" s="16">
        <v>2</v>
      </c>
      <c r="J18" s="16" t="s">
        <v>33</v>
      </c>
      <c r="K18" s="16" t="s">
        <v>93</v>
      </c>
      <c r="L18" s="26" t="s">
        <v>94</v>
      </c>
    </row>
    <row r="19" s="2" customFormat="1" ht="40" customHeight="1" spans="1:12">
      <c r="A19" s="10">
        <v>14</v>
      </c>
      <c r="B19" s="17" t="s">
        <v>132</v>
      </c>
      <c r="C19" s="16" t="s">
        <v>133</v>
      </c>
      <c r="D19" s="16" t="s">
        <v>134</v>
      </c>
      <c r="E19" s="16" t="s">
        <v>135</v>
      </c>
      <c r="F19" s="16" t="s">
        <v>127</v>
      </c>
      <c r="G19" s="16"/>
      <c r="H19" s="16" t="s">
        <v>136</v>
      </c>
      <c r="I19" s="16">
        <v>28.7118</v>
      </c>
      <c r="J19" s="16" t="s">
        <v>33</v>
      </c>
      <c r="K19" s="16" t="s">
        <v>93</v>
      </c>
      <c r="L19" s="26" t="s">
        <v>94</v>
      </c>
    </row>
    <row r="20" s="2" customFormat="1" ht="40" customHeight="1" spans="1:12">
      <c r="A20" s="10">
        <v>15</v>
      </c>
      <c r="B20" s="17" t="s">
        <v>137</v>
      </c>
      <c r="C20" s="16" t="s">
        <v>133</v>
      </c>
      <c r="D20" s="16" t="s">
        <v>134</v>
      </c>
      <c r="E20" s="16" t="s">
        <v>135</v>
      </c>
      <c r="F20" s="16" t="s">
        <v>127</v>
      </c>
      <c r="G20" s="16"/>
      <c r="H20" s="16" t="s">
        <v>138</v>
      </c>
      <c r="I20" s="16">
        <v>10.634</v>
      </c>
      <c r="J20" s="16" t="s">
        <v>33</v>
      </c>
      <c r="K20" s="16" t="s">
        <v>93</v>
      </c>
      <c r="L20" s="26" t="s">
        <v>94</v>
      </c>
    </row>
    <row r="21" s="2" customFormat="1" ht="40" customHeight="1" spans="1:12">
      <c r="A21" s="10">
        <v>16</v>
      </c>
      <c r="B21" s="17" t="s">
        <v>139</v>
      </c>
      <c r="C21" s="16" t="s">
        <v>140</v>
      </c>
      <c r="D21" s="16" t="s">
        <v>141</v>
      </c>
      <c r="E21" s="16" t="s">
        <v>142</v>
      </c>
      <c r="F21" s="16" t="s">
        <v>127</v>
      </c>
      <c r="G21" s="16"/>
      <c r="H21" s="16" t="s">
        <v>143</v>
      </c>
      <c r="I21" s="16">
        <v>18.48</v>
      </c>
      <c r="J21" s="16" t="s">
        <v>33</v>
      </c>
      <c r="K21" s="16" t="s">
        <v>93</v>
      </c>
      <c r="L21" s="26" t="s">
        <v>94</v>
      </c>
    </row>
    <row r="22" s="2" customFormat="1" ht="40" customHeight="1" spans="1:12">
      <c r="A22" s="10">
        <v>17</v>
      </c>
      <c r="B22" s="17" t="s">
        <v>144</v>
      </c>
      <c r="C22" s="16" t="s">
        <v>140</v>
      </c>
      <c r="D22" s="16" t="s">
        <v>141</v>
      </c>
      <c r="E22" s="16" t="s">
        <v>142</v>
      </c>
      <c r="F22" s="16" t="s">
        <v>127</v>
      </c>
      <c r="G22" s="16"/>
      <c r="H22" s="16" t="s">
        <v>145</v>
      </c>
      <c r="I22" s="16">
        <v>6.6</v>
      </c>
      <c r="J22" s="16" t="s">
        <v>33</v>
      </c>
      <c r="K22" s="16" t="s">
        <v>93</v>
      </c>
      <c r="L22" s="26" t="s">
        <v>94</v>
      </c>
    </row>
    <row r="23" s="2" customFormat="1" ht="40" customHeight="1" spans="1:12">
      <c r="A23" s="10">
        <v>18</v>
      </c>
      <c r="B23" s="17" t="s">
        <v>146</v>
      </c>
      <c r="C23" s="16" t="s">
        <v>140</v>
      </c>
      <c r="D23" s="16" t="s">
        <v>141</v>
      </c>
      <c r="E23" s="16" t="s">
        <v>142</v>
      </c>
      <c r="F23" s="16" t="s">
        <v>127</v>
      </c>
      <c r="G23" s="16"/>
      <c r="H23" s="16" t="s">
        <v>147</v>
      </c>
      <c r="I23" s="16">
        <v>7.56</v>
      </c>
      <c r="J23" s="16" t="s">
        <v>33</v>
      </c>
      <c r="K23" s="16" t="s">
        <v>93</v>
      </c>
      <c r="L23" s="26" t="s">
        <v>94</v>
      </c>
    </row>
    <row r="24" s="2" customFormat="1" ht="40" customHeight="1" spans="1:12">
      <c r="A24" s="10">
        <v>19</v>
      </c>
      <c r="B24" s="17" t="s">
        <v>148</v>
      </c>
      <c r="C24" s="16" t="s">
        <v>133</v>
      </c>
      <c r="D24" s="16" t="s">
        <v>149</v>
      </c>
      <c r="E24" s="16" t="s">
        <v>150</v>
      </c>
      <c r="F24" s="16" t="s">
        <v>127</v>
      </c>
      <c r="G24" s="16"/>
      <c r="H24" s="19" t="s">
        <v>151</v>
      </c>
      <c r="I24" s="16">
        <v>88.5</v>
      </c>
      <c r="J24" s="16" t="s">
        <v>33</v>
      </c>
      <c r="K24" s="16" t="s">
        <v>93</v>
      </c>
      <c r="L24" s="26" t="s">
        <v>94</v>
      </c>
    </row>
    <row r="25" s="2" customFormat="1" ht="40" customHeight="1" spans="1:12">
      <c r="A25" s="10">
        <v>20</v>
      </c>
      <c r="B25" s="17" t="s">
        <v>152</v>
      </c>
      <c r="C25" s="16" t="s">
        <v>133</v>
      </c>
      <c r="D25" s="16" t="s">
        <v>149</v>
      </c>
      <c r="E25" s="16" t="s">
        <v>153</v>
      </c>
      <c r="F25" s="16" t="s">
        <v>127</v>
      </c>
      <c r="G25" s="16"/>
      <c r="H25" s="19" t="s">
        <v>154</v>
      </c>
      <c r="I25" s="16">
        <v>37.257</v>
      </c>
      <c r="J25" s="16" t="s">
        <v>33</v>
      </c>
      <c r="K25" s="16" t="s">
        <v>93</v>
      </c>
      <c r="L25" s="26" t="s">
        <v>94</v>
      </c>
    </row>
    <row r="26" s="2" customFormat="1" ht="40" customHeight="1" spans="1:12">
      <c r="A26" s="10">
        <v>21</v>
      </c>
      <c r="B26" s="17" t="s">
        <v>45</v>
      </c>
      <c r="C26" s="16" t="s">
        <v>89</v>
      </c>
      <c r="D26" s="16" t="s">
        <v>130</v>
      </c>
      <c r="E26" s="16" t="s">
        <v>155</v>
      </c>
      <c r="F26" s="16" t="s">
        <v>127</v>
      </c>
      <c r="G26" s="16"/>
      <c r="H26" s="19" t="s">
        <v>156</v>
      </c>
      <c r="I26" s="16">
        <v>3.930721</v>
      </c>
      <c r="J26" s="16" t="s">
        <v>46</v>
      </c>
      <c r="K26" s="16" t="s">
        <v>93</v>
      </c>
      <c r="L26" s="26" t="s">
        <v>94</v>
      </c>
    </row>
    <row r="27" s="4" customFormat="1" ht="60" customHeight="1" spans="1:12">
      <c r="A27" s="10">
        <v>22</v>
      </c>
      <c r="B27" s="17" t="s">
        <v>157</v>
      </c>
      <c r="C27" s="16" t="s">
        <v>140</v>
      </c>
      <c r="D27" s="16" t="s">
        <v>141</v>
      </c>
      <c r="E27" s="16" t="s">
        <v>158</v>
      </c>
      <c r="F27" s="16" t="s">
        <v>127</v>
      </c>
      <c r="G27" s="16"/>
      <c r="H27" s="16" t="s">
        <v>159</v>
      </c>
      <c r="I27" s="16">
        <v>6.9</v>
      </c>
      <c r="J27" s="16" t="s">
        <v>51</v>
      </c>
      <c r="K27" s="16" t="s">
        <v>93</v>
      </c>
      <c r="L27" s="26" t="s">
        <v>94</v>
      </c>
    </row>
    <row r="28" s="4" customFormat="1" ht="60" customHeight="1" spans="1:12">
      <c r="A28" s="10">
        <v>23</v>
      </c>
      <c r="B28" s="17" t="s">
        <v>160</v>
      </c>
      <c r="C28" s="16" t="s">
        <v>140</v>
      </c>
      <c r="D28" s="16" t="s">
        <v>161</v>
      </c>
      <c r="E28" s="16" t="s">
        <v>161</v>
      </c>
      <c r="F28" s="16" t="s">
        <v>127</v>
      </c>
      <c r="G28" s="16"/>
      <c r="H28" s="16" t="s">
        <v>162</v>
      </c>
      <c r="I28" s="16">
        <v>1.809</v>
      </c>
      <c r="J28" s="16" t="s">
        <v>51</v>
      </c>
      <c r="K28" s="16" t="s">
        <v>93</v>
      </c>
      <c r="L28" s="26" t="s">
        <v>94</v>
      </c>
    </row>
    <row r="29" s="4" customFormat="1" ht="60" customHeight="1" spans="1:12">
      <c r="A29" s="10">
        <v>24</v>
      </c>
      <c r="B29" s="17" t="s">
        <v>163</v>
      </c>
      <c r="C29" s="16" t="s">
        <v>133</v>
      </c>
      <c r="D29" s="16" t="s">
        <v>164</v>
      </c>
      <c r="E29" s="16" t="s">
        <v>165</v>
      </c>
      <c r="F29" s="16" t="s">
        <v>127</v>
      </c>
      <c r="G29" s="16"/>
      <c r="H29" s="16" t="s">
        <v>166</v>
      </c>
      <c r="I29" s="16">
        <v>2.3</v>
      </c>
      <c r="J29" s="16" t="s">
        <v>51</v>
      </c>
      <c r="K29" s="16" t="s">
        <v>93</v>
      </c>
      <c r="L29" s="26" t="s">
        <v>94</v>
      </c>
    </row>
    <row r="30" s="4" customFormat="1" ht="60" customHeight="1" spans="1:12">
      <c r="A30" s="10">
        <v>25</v>
      </c>
      <c r="B30" s="17" t="s">
        <v>167</v>
      </c>
      <c r="C30" s="16" t="s">
        <v>133</v>
      </c>
      <c r="D30" s="16" t="s">
        <v>134</v>
      </c>
      <c r="E30" s="16" t="s">
        <v>168</v>
      </c>
      <c r="F30" s="16" t="s">
        <v>127</v>
      </c>
      <c r="G30" s="16"/>
      <c r="H30" s="16" t="s">
        <v>169</v>
      </c>
      <c r="I30" s="16">
        <v>10.038</v>
      </c>
      <c r="J30" s="16" t="s">
        <v>51</v>
      </c>
      <c r="K30" s="16" t="s">
        <v>93</v>
      </c>
      <c r="L30" s="26" t="s">
        <v>94</v>
      </c>
    </row>
    <row r="31" s="4" customFormat="1" ht="60" customHeight="1" spans="1:12">
      <c r="A31" s="10">
        <v>26</v>
      </c>
      <c r="B31" s="17" t="s">
        <v>170</v>
      </c>
      <c r="C31" s="16" t="s">
        <v>133</v>
      </c>
      <c r="D31" s="16" t="s">
        <v>134</v>
      </c>
      <c r="E31" s="16" t="s">
        <v>135</v>
      </c>
      <c r="F31" s="16" t="s">
        <v>127</v>
      </c>
      <c r="G31" s="16"/>
      <c r="H31" s="16" t="s">
        <v>171</v>
      </c>
      <c r="I31" s="16">
        <v>170.56</v>
      </c>
      <c r="J31" s="16" t="s">
        <v>51</v>
      </c>
      <c r="K31" s="16" t="s">
        <v>93</v>
      </c>
      <c r="L31" s="26" t="s">
        <v>94</v>
      </c>
    </row>
    <row r="32" s="2" customFormat="1" ht="60" customHeight="1" spans="1:12">
      <c r="A32" s="10">
        <v>27</v>
      </c>
      <c r="B32" s="17" t="s">
        <v>172</v>
      </c>
      <c r="C32" s="16" t="s">
        <v>133</v>
      </c>
      <c r="D32" s="16" t="s">
        <v>164</v>
      </c>
      <c r="E32" s="16" t="s">
        <v>173</v>
      </c>
      <c r="F32" s="16" t="s">
        <v>127</v>
      </c>
      <c r="G32" s="16"/>
      <c r="H32" s="16" t="s">
        <v>174</v>
      </c>
      <c r="I32" s="16">
        <v>100</v>
      </c>
      <c r="J32" s="16" t="s">
        <v>33</v>
      </c>
      <c r="K32" s="16" t="s">
        <v>93</v>
      </c>
      <c r="L32" s="26" t="s">
        <v>94</v>
      </c>
    </row>
    <row r="33" s="2" customFormat="1" ht="60" customHeight="1" spans="1:12">
      <c r="A33" s="10">
        <v>28</v>
      </c>
      <c r="B33" s="17" t="s">
        <v>175</v>
      </c>
      <c r="C33" s="16" t="s">
        <v>133</v>
      </c>
      <c r="D33" s="16" t="s">
        <v>164</v>
      </c>
      <c r="E33" s="16" t="s">
        <v>176</v>
      </c>
      <c r="F33" s="16" t="s">
        <v>127</v>
      </c>
      <c r="G33" s="16"/>
      <c r="H33" s="16" t="s">
        <v>177</v>
      </c>
      <c r="I33" s="16">
        <v>30</v>
      </c>
      <c r="J33" s="16" t="s">
        <v>61</v>
      </c>
      <c r="K33" s="16" t="s">
        <v>93</v>
      </c>
      <c r="L33" s="26" t="s">
        <v>94</v>
      </c>
    </row>
    <row r="34" s="2" customFormat="1" ht="102" customHeight="1" spans="1:12">
      <c r="A34" s="10">
        <v>29</v>
      </c>
      <c r="B34" s="17" t="s">
        <v>178</v>
      </c>
      <c r="C34" s="16" t="s">
        <v>133</v>
      </c>
      <c r="D34" s="16" t="s">
        <v>164</v>
      </c>
      <c r="E34" s="16" t="s">
        <v>179</v>
      </c>
      <c r="F34" s="16" t="s">
        <v>127</v>
      </c>
      <c r="G34" s="16"/>
      <c r="H34" s="16" t="s">
        <v>180</v>
      </c>
      <c r="I34" s="16">
        <v>425</v>
      </c>
      <c r="J34" s="16" t="s">
        <v>33</v>
      </c>
      <c r="K34" s="16" t="s">
        <v>93</v>
      </c>
      <c r="L34" s="26" t="s">
        <v>94</v>
      </c>
    </row>
    <row r="35" s="2" customFormat="1" ht="51" customHeight="1" spans="1:12">
      <c r="A35" s="20"/>
      <c r="B35" s="21"/>
      <c r="C35" s="21"/>
      <c r="D35" s="21"/>
      <c r="E35" s="21"/>
      <c r="F35" s="21"/>
      <c r="G35" s="21"/>
      <c r="H35" s="22"/>
      <c r="I35" s="16">
        <v>1853</v>
      </c>
      <c r="J35" s="21"/>
      <c r="K35" s="22"/>
      <c r="L35" s="28"/>
    </row>
  </sheetData>
  <mergeCells count="31">
    <mergeCell ref="F4:G4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J35:K35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A1:L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J 1 2 "   r g b C l r = " F 1 C 7 8 4 " / > < c o m m e n t   s : r e f = " J 1 3 "   r g b C l r = " F 1 C 7 8 4 " / > < c o m m e n t   s : r e f = " C 1 7 "   r g b C l r = " F 1 C 7 8 4 " / > < c o m m e n t   s : r e f = " J 1 7 "   r g b C l r = " F 1 C 7 8 4 " / > < c o m m e n t   s : r e f = " C 1 8 "   r g b C l r = " F 1 C 7 8 4 " / > < c o m m e n t   s : r e f = " J 1 8 "   r g b C l r = " F 1 C 7 8 4 " / > < / c o m m e n t L i s t > < c o m m e n t L i s t   s h e e t S t i d = " 4 " > < c o m m e n t   s : r e f = " H 1 2 "   r g b C l r = " F 1 C 7 8 4 " / > < c o m m e n t   s : r e f = " H 1 3 "   r g b C l r = " F 1 C 7 8 4 " / > < c o m m e n t   s : r e f = " C 1 7 "   r g b C l r = " F 1 C 7 8 4 " / > < c o m m e n t   s : r e f = " H 1 7 "   r g b C l r = " F 1 C 7 8 4 " / > < c o m m e n t   s : r e f = " C 1 8 "   r g b C l r = " F 1 C 7 8 4 " / > < c o m m e n t   s : r e f = " H 1 8 "   r g b C l r = " F 1 C 7 8 4 " / > < / c o m m e n t L i s t > < c o m m e n t L i s t   s h e e t S t i d = " 5 " > < c o m m e n t   s : r e f = " C 1 7 "   r g b C l r = " F 1 C 7 8 4 " / > < c o m m e n t   s : r e f = " C 1 8 "   r g b C l r = " F 1 C 7 8 4 " / > < c o m m e n t   s : r e f = " B 2 4 "   r g b C l r = " F 1 C 7 8 4 " / > < c o m m e n t   s : r e f = " C 2 4 "   r g b C l r = " F 1 C 7 8 4 " / > < c o m m e n t   s : r e f = " B 2 5 "   r g b C l r = " F 1 C 7 8 4 " / > < c o m m e n t   s : r e f = " C 2 5 "   r g b C l r = " F 1 C 7 8 4 " / > < / c o m m e n t L i s t > < c o m m e n t L i s t   s h e e t S t i d = " 8 " > < c o m m e n t   s : r e f = " C 1 7 "   r g b C l r = " F 1 C 7 8 4 " / > < c o m m e n t   s : r e f = " C 1 8 "   r g b C l r = " F 1 C 7 8 4 " / > < c o m m e n t   s : r e f = " B 2 4 "   r g b C l r = " F 1 C 7 8 4 " / > < c o m m e n t   s : r e f = " C 2 4 "   r g b C l r = " F 1 C 7 8 4 " / > < c o m m e n t   s : r e f = " B 2 5 "   r g b C l r = " F 1 C 7 8 4 " / > < c o m m e n t   s : r e f = " C 2 5 "   r g b C l r = " F 1 C 7 8 4 " / > < / c o m m e n t L i s t > < c o m m e n t L i s t   s h e e t S t i d = " 9 " > < c o m m e n t   s : r e f = " G 1 2 "   r g b C l r = " F 1 C 7 8 4 " / > < c o m m e n t   s : r e f = " G 1 3 "   r g b C l r = " F 1 C 7 8 4 " / > < c o m m e n t   s : r e f = " B 1 7 "   r g b C l r = " F 1 C 7 8 4 " / > < c o m m e n t   s : r e f = " G 1 7 "   r g b C l r = " F 1 C 7 8 4 " / > < c o m m e n t   s : r e f = " B 1 8 "   r g b C l r = " F 1 C 7 8 4 " / > < c o m m e n t   s : r e f = " G 1 8 "   r g b C l r = " F 1 C 7 8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资金安排表</vt:lpstr>
      <vt:lpstr>资金到位情况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lzw321</cp:lastModifiedBy>
  <dcterms:created xsi:type="dcterms:W3CDTF">2020-11-18T01:27:00Z</dcterms:created>
  <dcterms:modified xsi:type="dcterms:W3CDTF">2024-12-27T09:38:56Z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CE1550C82A874EACB1EEA692D14CDCAC_13</vt:lpwstr>
  </property>
  <property fmtid="{D5CDD505-2E9C-101B-9397-08002B2CF9AE}" pid="4" name="KSOReadingLayout">
    <vt:bool>false</vt:bool>
  </property>
</Properties>
</file>